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0fa95b044306006/Documents/Ramsey/Tulsa/"/>
    </mc:Choice>
  </mc:AlternateContent>
  <xr:revisionPtr revIDLastSave="0" documentId="8_{32AB069C-4902-4735-B87F-5CD23116846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&amp;S Tool" sheetId="1" r:id="rId1"/>
    <sheet name="Sheet2" sheetId="2" r:id="rId2"/>
  </sheets>
  <definedNames>
    <definedName name="_xlnm.Print_Area" localSheetId="0">'S&amp;S Tool'!$A$1:$L$50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C44" i="1"/>
  <c r="C42" i="1"/>
  <c r="C40" i="1"/>
  <c r="C38" i="1"/>
  <c r="C36" i="1"/>
  <c r="C34" i="1"/>
  <c r="C32" i="1"/>
  <c r="C30" i="1"/>
  <c r="C28" i="1"/>
  <c r="C26" i="1"/>
  <c r="C47" i="1" s="1"/>
  <c r="P34" i="1" l="1"/>
  <c r="P38" i="1"/>
  <c r="E44" i="1"/>
  <c r="H44" i="1" s="1"/>
  <c r="P42" i="1"/>
  <c r="P32" i="1"/>
  <c r="E34" i="1" l="1"/>
  <c r="E38" i="1"/>
  <c r="H38" i="1" s="1"/>
  <c r="E32" i="1"/>
  <c r="H32" i="1" s="1"/>
  <c r="E42" i="1"/>
  <c r="H42" i="1" s="1"/>
  <c r="P44" i="1"/>
  <c r="H34" i="1" l="1"/>
  <c r="J34" i="1" s="1"/>
  <c r="O32" i="1"/>
  <c r="J32" i="1"/>
  <c r="J42" i="1"/>
  <c r="O42" i="1"/>
  <c r="O44" i="1"/>
  <c r="J44" i="1"/>
  <c r="P28" i="1"/>
  <c r="O34" i="1" l="1"/>
  <c r="J38" i="1"/>
  <c r="O38" i="1"/>
  <c r="E40" i="1"/>
  <c r="H40" i="1" s="1"/>
  <c r="P40" i="1"/>
  <c r="E36" i="1"/>
  <c r="H36" i="1" s="1"/>
  <c r="P36" i="1"/>
  <c r="E26" i="1"/>
  <c r="P26" i="1"/>
  <c r="E30" i="1"/>
  <c r="H30" i="1" s="1"/>
  <c r="P30" i="1"/>
  <c r="E28" i="1"/>
  <c r="H28" i="1" s="1"/>
  <c r="H26" i="1" l="1"/>
  <c r="E47" i="1"/>
  <c r="J28" i="1"/>
  <c r="O28" i="1"/>
  <c r="J26" i="1"/>
  <c r="J30" i="1"/>
  <c r="O30" i="1"/>
  <c r="O26" i="1" l="1"/>
  <c r="H47" i="1"/>
  <c r="O40" i="1"/>
  <c r="J40" i="1"/>
  <c r="O36" i="1" l="1"/>
  <c r="J36" i="1"/>
  <c r="F34" i="1"/>
  <c r="O47" i="1" l="1"/>
  <c r="B50" i="1" s="1"/>
  <c r="F38" i="1"/>
  <c r="F32" i="1"/>
  <c r="F42" i="1"/>
  <c r="F44" i="1"/>
  <c r="F28" i="1"/>
  <c r="F30" i="1"/>
  <c r="F26" i="1"/>
  <c r="J47" i="1"/>
  <c r="F36" i="1" l="1"/>
  <c r="F40" i="1"/>
  <c r="F47" i="1" l="1"/>
</calcChain>
</file>

<file path=xl/sharedStrings.xml><?xml version="1.0" encoding="utf-8"?>
<sst xmlns="http://schemas.openxmlformats.org/spreadsheetml/2006/main" count="50" uniqueCount="40">
  <si>
    <t xml:space="preserve"> </t>
  </si>
  <si>
    <t>CONTAINERS</t>
  </si>
  <si>
    <t>ORDER QTY</t>
  </si>
  <si>
    <t>IN CASES</t>
  </si>
  <si>
    <t>(8 per case)</t>
  </si>
  <si>
    <t>(6 per case)</t>
  </si>
  <si>
    <t>White Cheddar Cheese Tin</t>
  </si>
  <si>
    <t>(1 per case)</t>
  </si>
  <si>
    <t>3 Way Cheesy Cheese Tin</t>
  </si>
  <si>
    <t>22 pack Movie Theater Ex Butter MW</t>
  </si>
  <si>
    <t>Supreme Caramel Corn Tin</t>
  </si>
  <si>
    <t>12 pack Kettle Corn MW</t>
  </si>
  <si>
    <t>IN CONTAINERS</t>
  </si>
  <si>
    <t>14 Pack Roasted Summer Corn MW</t>
  </si>
  <si>
    <t>Show &amp; Sell/Show &amp; Deliver</t>
  </si>
  <si>
    <t xml:space="preserve">    Note:  The Council can allow for order amounts above this level in limited situations with direct and open consultation, however this weighted </t>
  </si>
  <si>
    <t xml:space="preserve">    The recommended order qty in containers, to be used with the CAMP MASTERS system (due to case conversion) are in the green boxes.</t>
  </si>
  <si>
    <t>Caramel Corn Bag</t>
  </si>
  <si>
    <t>Trail Mix</t>
  </si>
  <si>
    <t>Gourmet Purple Popping Corn Jar</t>
  </si>
  <si>
    <t>(12 per case)</t>
  </si>
  <si>
    <t>Actual Retail Value of Suggested Initial order due to rounding</t>
  </si>
  <si>
    <t>EXPECTED % OF RETAIL DOLLARS</t>
  </si>
  <si>
    <t>WEIGHTED RETAIL SALES DOLLARS</t>
  </si>
  <si>
    <t>PRODUCT RETAIL PRICE</t>
  </si>
  <si>
    <t xml:space="preserve">    *the tool rounds case totals to the closest integer based on weighted sales dollars measured against each item's retail price</t>
  </si>
  <si>
    <t>Unit Initial Order Product Projection Sheet</t>
  </si>
  <si>
    <t>3. The recommended order qty in cases by product in the blue boxes are automatically calculated based on your Show-n-Sell Sales projection*.</t>
  </si>
  <si>
    <t>12oz Honey Roasted Peanuts</t>
  </si>
  <si>
    <r>
      <t xml:space="preserve"> </t>
    </r>
    <r>
      <rPr>
        <i/>
        <sz val="14"/>
        <color theme="1"/>
        <rFont val="Times New Roman"/>
        <family val="1"/>
      </rPr>
      <t xml:space="preserve">   (for example if your Unit sold/goal $10,000 of Popcorn, for Show &amp; Sell this tool will build an initial order recommendation based on the amount entered)</t>
    </r>
  </si>
  <si>
    <t>2. Due to concerns created by potential issues with consistent Scout participation, and the desire to protect the Unit and Council from over ordering, the Council</t>
  </si>
  <si>
    <t>1. Enter your Units 2021 total sales dollars, OR the 2022 Show-n-Sell Goal you expect to sell in the ORANGE box below.  Obtain your 2021 sales information from the popcorn system.</t>
  </si>
  <si>
    <t>2021 Unit Total Sales OR 2022 Show-n-Sell Sales Goal</t>
  </si>
  <si>
    <t>Total Sales-</t>
  </si>
  <si>
    <t>S&amp;S Goal-</t>
  </si>
  <si>
    <t xml:space="preserve">    is implementing a weighted control factor to protect us all.  If using Total Sales, this tool will automatically limit your suggested order to by a factor of </t>
  </si>
  <si>
    <t>INSERT "1" FOR WHICH USED:</t>
  </si>
  <si>
    <t xml:space="preserve">    Any variance in actual order amount is due to rounding caused by ordering containers in full case configurations after weighting your order amounts.</t>
  </si>
  <si>
    <r>
      <t xml:space="preserve">    amount is strongly recommended.  </t>
    </r>
    <r>
      <rPr>
        <b/>
        <sz val="16"/>
        <color theme="1"/>
        <rFont val="Times New Roman"/>
        <family val="1"/>
      </rPr>
      <t>The intent is to sell out of product with this initial order, talk to your Council if you have concerns.</t>
    </r>
  </si>
  <si>
    <t>Indian Nations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</si>
</sst>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&quot;$&quot;#,##0.00"/>
    <numFmt numFmtId="168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color theme="1"/>
      <name val="Times New Roman"/>
      <family val="1"/>
    </font>
    <font>
      <sz val="11"/>
      <color rgb="FF252525"/>
      <name val="Helvetica"/>
      <family val="2"/>
    </font>
    <font>
      <sz val="15"/>
      <color rgb="FFFFFFFF"/>
      <name val="Helvetica"/>
      <family val="2"/>
    </font>
    <font>
      <b/>
      <sz val="24"/>
      <color theme="1"/>
      <name val="Times New Roman"/>
      <family val="1"/>
    </font>
    <font>
      <b/>
      <sz val="26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name val="Times New Roman"/>
      <family val="1"/>
    </font>
    <font>
      <b/>
      <sz val="22"/>
      <color theme="1"/>
      <name val="Times New Roman"/>
      <family val="1"/>
    </font>
    <font>
      <b/>
      <sz val="1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4" fillId="0" borderId="0" xfId="0" applyFont="1"/>
    <xf numFmtId="165" fontId="4" fillId="0" borderId="0" xfId="3" applyNumberFormat="1" applyFont="1" applyAlignment="1">
      <alignment horizontal="center"/>
    </xf>
    <xf numFmtId="44" fontId="4" fillId="0" borderId="0" xfId="2" applyFont="1" applyAlignment="1">
      <alignment horizontal="center"/>
    </xf>
    <xf numFmtId="0" fontId="5" fillId="0" borderId="0" xfId="0" applyFont="1"/>
    <xf numFmtId="9" fontId="5" fillId="0" borderId="0" xfId="3" applyFont="1" applyAlignment="1">
      <alignment horizontal="center"/>
    </xf>
    <xf numFmtId="44" fontId="2" fillId="0" borderId="0" xfId="0" applyNumberFormat="1" applyFont="1"/>
    <xf numFmtId="9" fontId="5" fillId="0" borderId="0" xfId="3" applyFont="1"/>
    <xf numFmtId="0" fontId="5" fillId="0" borderId="0" xfId="0" applyFont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center"/>
    </xf>
    <xf numFmtId="0" fontId="12" fillId="0" borderId="0" xfId="0" applyFont="1"/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6" fontId="9" fillId="2" borderId="1" xfId="2" applyNumberFormat="1" applyFont="1" applyFill="1" applyBorder="1"/>
    <xf numFmtId="44" fontId="5" fillId="0" borderId="0" xfId="2" applyFont="1" applyAlignment="1">
      <alignment horizontal="center"/>
    </xf>
    <xf numFmtId="0" fontId="3" fillId="0" borderId="5" xfId="0" applyFont="1" applyBorder="1" applyAlignment="1">
      <alignment horizontal="center"/>
    </xf>
    <xf numFmtId="165" fontId="2" fillId="0" borderId="0" xfId="3" applyNumberFormat="1" applyFont="1" applyAlignment="1">
      <alignment horizontal="center"/>
    </xf>
    <xf numFmtId="165" fontId="5" fillId="0" borderId="0" xfId="3" applyNumberFormat="1" applyFont="1" applyAlignment="1">
      <alignment horizontal="center"/>
    </xf>
    <xf numFmtId="0" fontId="6" fillId="0" borderId="1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165" fontId="5" fillId="0" borderId="2" xfId="3" applyNumberFormat="1" applyFont="1" applyBorder="1" applyAlignment="1">
      <alignment horizontal="center"/>
    </xf>
    <xf numFmtId="165" fontId="5" fillId="0" borderId="7" xfId="3" applyNumberFormat="1" applyFont="1" applyBorder="1" applyAlignment="1">
      <alignment horizontal="center"/>
    </xf>
    <xf numFmtId="167" fontId="13" fillId="4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168" fontId="2" fillId="0" borderId="0" xfId="3" applyNumberFormat="1" applyFont="1" applyAlignment="1">
      <alignment horizontal="center"/>
    </xf>
    <xf numFmtId="2" fontId="2" fillId="0" borderId="0" xfId="0" applyNumberFormat="1" applyFont="1"/>
    <xf numFmtId="9" fontId="14" fillId="2" borderId="8" xfId="0" applyNumberFormat="1" applyFont="1" applyFill="1" applyBorder="1"/>
    <xf numFmtId="0" fontId="3" fillId="0" borderId="10" xfId="0" applyFont="1" applyBorder="1" applyAlignment="1">
      <alignment horizontal="center"/>
    </xf>
    <xf numFmtId="0" fontId="11" fillId="0" borderId="0" xfId="0" applyFont="1"/>
    <xf numFmtId="0" fontId="6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0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ampmasters.o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</xdr:colOff>
      <xdr:row>0</xdr:row>
      <xdr:rowOff>0</xdr:rowOff>
    </xdr:from>
    <xdr:to>
      <xdr:col>0</xdr:col>
      <xdr:colOff>2190116</xdr:colOff>
      <xdr:row>6</xdr:row>
      <xdr:rowOff>44052</xdr:rowOff>
    </xdr:to>
    <xdr:pic>
      <xdr:nvPicPr>
        <xdr:cNvPr id="5" name="Picture 4" descr="Camp Master's Popcorn">
          <a:hlinkClick xmlns:r="http://schemas.openxmlformats.org/officeDocument/2006/relationships" r:id="rId1" tooltip="Just another WordPress site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" y="0"/>
          <a:ext cx="2169796" cy="2055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54"/>
  <sheetViews>
    <sheetView tabSelected="1" topLeftCell="A28" zoomScale="75" zoomScaleNormal="75" workbookViewId="0">
      <selection activeCell="A46" sqref="A46:XFD47"/>
    </sheetView>
  </sheetViews>
  <sheetFormatPr defaultColWidth="9.1796875" defaultRowHeight="20.5" x14ac:dyDescent="0.45"/>
  <cols>
    <col min="1" max="1" width="54.26953125" style="1" customWidth="1"/>
    <col min="2" max="4" width="26.7265625" style="1" customWidth="1"/>
    <col min="5" max="5" width="26.7265625" style="12" customWidth="1"/>
    <col min="6" max="6" width="26.7265625" style="12" hidden="1" customWidth="1"/>
    <col min="7" max="7" width="15.453125" style="12" hidden="1" customWidth="1"/>
    <col min="8" max="8" width="17.1796875" style="12" bestFit="1" customWidth="1"/>
    <col min="9" max="9" width="9.1796875" style="1"/>
    <col min="10" max="10" width="22.81640625" style="1" bestFit="1" customWidth="1"/>
    <col min="11" max="11" width="9.1796875" style="1"/>
    <col min="12" max="12" width="0" style="1" hidden="1" customWidth="1"/>
    <col min="13" max="14" width="9.1796875" style="1" hidden="1" customWidth="1"/>
    <col min="15" max="15" width="17.26953125" style="1" hidden="1" customWidth="1"/>
    <col min="16" max="16" width="9.1796875" style="1" hidden="1" customWidth="1"/>
    <col min="17" max="16384" width="9.1796875" style="1"/>
  </cols>
  <sheetData>
    <row r="2" spans="1:11" ht="32.5" x14ac:dyDescent="0.65">
      <c r="A2" s="11"/>
      <c r="B2" s="47" t="s">
        <v>39</v>
      </c>
      <c r="C2" s="47"/>
      <c r="D2" s="47"/>
      <c r="E2" s="47"/>
      <c r="F2" s="47"/>
      <c r="G2" s="47"/>
      <c r="H2" s="16"/>
    </row>
    <row r="3" spans="1:11" ht="32.5" x14ac:dyDescent="0.65">
      <c r="B3" s="47" t="s">
        <v>26</v>
      </c>
      <c r="C3" s="47"/>
      <c r="D3" s="47"/>
      <c r="E3" s="47"/>
      <c r="F3" s="47"/>
      <c r="G3" s="47"/>
    </row>
    <row r="4" spans="1:11" ht="32.5" x14ac:dyDescent="0.65">
      <c r="B4" s="47" t="s">
        <v>14</v>
      </c>
      <c r="C4" s="47"/>
      <c r="D4" s="47"/>
      <c r="E4" s="47"/>
      <c r="F4" s="47"/>
      <c r="G4" s="47"/>
    </row>
    <row r="7" spans="1:11" x14ac:dyDescent="0.45">
      <c r="A7" s="1" t="s">
        <v>31</v>
      </c>
    </row>
    <row r="8" spans="1:11" x14ac:dyDescent="0.45">
      <c r="A8" s="1" t="s">
        <v>29</v>
      </c>
    </row>
    <row r="9" spans="1:11" ht="21" thickBot="1" x14ac:dyDescent="0.5"/>
    <row r="10" spans="1:11" ht="28" thickBot="1" x14ac:dyDescent="0.6">
      <c r="A10" s="40" t="s">
        <v>32</v>
      </c>
      <c r="B10" s="34"/>
      <c r="C10" s="33">
        <v>10000</v>
      </c>
      <c r="E10" s="34" t="s">
        <v>36</v>
      </c>
      <c r="H10" s="41" t="s">
        <v>33</v>
      </c>
      <c r="I10" s="42">
        <v>1</v>
      </c>
      <c r="J10" s="41" t="s">
        <v>34</v>
      </c>
      <c r="K10" s="42"/>
    </row>
    <row r="12" spans="1:11" x14ac:dyDescent="0.45">
      <c r="A12" s="1" t="s">
        <v>30</v>
      </c>
    </row>
    <row r="13" spans="1:11" ht="22.5" x14ac:dyDescent="0.45">
      <c r="A13" s="1" t="s">
        <v>35</v>
      </c>
      <c r="I13" s="37">
        <v>0.3</v>
      </c>
    </row>
    <row r="14" spans="1:11" x14ac:dyDescent="0.45">
      <c r="A14" s="1" t="s">
        <v>15</v>
      </c>
    </row>
    <row r="15" spans="1:11" x14ac:dyDescent="0.45">
      <c r="A15" s="1" t="s">
        <v>38</v>
      </c>
    </row>
    <row r="17" spans="1:16" x14ac:dyDescent="0.45">
      <c r="A17" s="1" t="s">
        <v>27</v>
      </c>
    </row>
    <row r="18" spans="1:16" x14ac:dyDescent="0.45">
      <c r="A18" s="1" t="s">
        <v>16</v>
      </c>
    </row>
    <row r="19" spans="1:16" x14ac:dyDescent="0.45">
      <c r="A19" s="1" t="s">
        <v>37</v>
      </c>
    </row>
    <row r="20" spans="1:16" x14ac:dyDescent="0.45">
      <c r="A20" s="39" t="s">
        <v>25</v>
      </c>
    </row>
    <row r="22" spans="1:16" ht="21" thickBot="1" x14ac:dyDescent="0.5"/>
    <row r="23" spans="1:16" ht="21" thickBot="1" x14ac:dyDescent="0.5">
      <c r="B23" s="43" t="s">
        <v>22</v>
      </c>
      <c r="C23" s="45" t="s">
        <v>23</v>
      </c>
      <c r="D23" s="45" t="s">
        <v>24</v>
      </c>
      <c r="H23" s="26" t="s">
        <v>2</v>
      </c>
      <c r="J23" s="14" t="s">
        <v>2</v>
      </c>
    </row>
    <row r="24" spans="1:16" ht="21" thickBot="1" x14ac:dyDescent="0.5">
      <c r="B24" s="44"/>
      <c r="C24" s="46"/>
      <c r="D24" s="46"/>
      <c r="E24" s="38" t="s">
        <v>1</v>
      </c>
      <c r="F24" s="21"/>
      <c r="G24" s="25"/>
      <c r="H24" s="27" t="s">
        <v>3</v>
      </c>
      <c r="J24" s="15" t="s">
        <v>12</v>
      </c>
    </row>
    <row r="25" spans="1:16" ht="21" thickBot="1" x14ac:dyDescent="0.5">
      <c r="J25" s="12"/>
    </row>
    <row r="26" spans="1:16" ht="21" thickBot="1" x14ac:dyDescent="0.5">
      <c r="A26" s="5" t="s">
        <v>8</v>
      </c>
      <c r="B26" s="3">
        <v>4.6300000000000001E-2</v>
      </c>
      <c r="C26" s="4">
        <f>IF($I$10=1,(B26*($C$10*(1-$I$13))),(B26*$C$10))</f>
        <v>324.10000000000002</v>
      </c>
      <c r="D26" s="4">
        <v>40</v>
      </c>
      <c r="E26" s="17">
        <f>ROUND(C26/D26,0)</f>
        <v>8</v>
      </c>
      <c r="F26" s="22">
        <f>E26/E47</f>
        <v>2.4539877300613498E-2</v>
      </c>
      <c r="G26" s="22"/>
      <c r="H26" s="28">
        <f>ROUNDUP(E26/M26,0)</f>
        <v>8</v>
      </c>
      <c r="J26" s="29">
        <f>H26*M26</f>
        <v>8</v>
      </c>
      <c r="M26" s="1">
        <v>1</v>
      </c>
      <c r="O26" s="7">
        <f>(H26*M26)*D26</f>
        <v>320</v>
      </c>
      <c r="P26" s="36">
        <f>C26/D26</f>
        <v>8.1025000000000009</v>
      </c>
    </row>
    <row r="27" spans="1:16" ht="21" thickBot="1" x14ac:dyDescent="0.5">
      <c r="A27" s="13" t="s">
        <v>7</v>
      </c>
      <c r="B27" s="3"/>
      <c r="C27" s="4"/>
      <c r="D27" s="4"/>
      <c r="E27" s="17"/>
      <c r="F27" s="17"/>
      <c r="G27" s="17"/>
      <c r="H27" s="17"/>
      <c r="J27" s="30"/>
    </row>
    <row r="28" spans="1:16" ht="21" thickBot="1" x14ac:dyDescent="0.5">
      <c r="A28" s="5" t="s">
        <v>9</v>
      </c>
      <c r="B28" s="3">
        <v>9.8699999999999996E-2</v>
      </c>
      <c r="C28" s="4">
        <f>IF($I$10=1,(B28*($C$10*(1-$I$13))),(B28*$C$10))</f>
        <v>690.9</v>
      </c>
      <c r="D28" s="4">
        <v>30</v>
      </c>
      <c r="E28" s="17">
        <f>ROUND(C28/D28,0)</f>
        <v>23</v>
      </c>
      <c r="F28" s="22">
        <f>E28/E47</f>
        <v>7.0552147239263799E-2</v>
      </c>
      <c r="G28" s="35"/>
      <c r="H28" s="28">
        <f>ROUNDUP(E28/M28,0)</f>
        <v>4</v>
      </c>
      <c r="J28" s="29">
        <f>H28*M28</f>
        <v>24</v>
      </c>
      <c r="M28" s="1">
        <v>6</v>
      </c>
      <c r="O28" s="7">
        <f>(H28*M28)*D28</f>
        <v>720</v>
      </c>
      <c r="P28" s="36">
        <f>C28/D28</f>
        <v>23.029999999999998</v>
      </c>
    </row>
    <row r="29" spans="1:16" ht="21" thickBot="1" x14ac:dyDescent="0.5">
      <c r="A29" s="13" t="s">
        <v>5</v>
      </c>
      <c r="B29" s="3" t="s">
        <v>0</v>
      </c>
      <c r="C29" s="4"/>
      <c r="D29" s="4"/>
      <c r="E29" s="17"/>
      <c r="F29" s="17"/>
      <c r="G29" s="17"/>
      <c r="H29" s="17"/>
      <c r="J29" s="30"/>
    </row>
    <row r="30" spans="1:16" ht="21" thickBot="1" x14ac:dyDescent="0.5">
      <c r="A30" s="5" t="s">
        <v>10</v>
      </c>
      <c r="B30" s="3">
        <v>0.1152</v>
      </c>
      <c r="C30" s="4">
        <f>IF($I$10=1,(B30*($C$10*(1-$I$13))),(B30*$C$10))</f>
        <v>806.4</v>
      </c>
      <c r="D30" s="4">
        <v>30</v>
      </c>
      <c r="E30" s="17">
        <f>ROUND(C30/D30,0)</f>
        <v>27</v>
      </c>
      <c r="F30" s="22">
        <f>E30/E47</f>
        <v>8.2822085889570546E-2</v>
      </c>
      <c r="G30" s="22"/>
      <c r="H30" s="28">
        <f>ROUNDUP(E30/M30,0)</f>
        <v>4</v>
      </c>
      <c r="J30" s="29">
        <f>H30*M30</f>
        <v>32</v>
      </c>
      <c r="M30" s="1">
        <v>8</v>
      </c>
      <c r="O30" s="7">
        <f>(H30*M30)*D30</f>
        <v>960</v>
      </c>
      <c r="P30" s="36">
        <f>C30/D30</f>
        <v>26.88</v>
      </c>
    </row>
    <row r="31" spans="1:16" ht="21" thickBot="1" x14ac:dyDescent="0.5">
      <c r="A31" s="13" t="s">
        <v>4</v>
      </c>
      <c r="B31" s="3"/>
      <c r="C31" s="4"/>
      <c r="D31" s="4"/>
      <c r="E31" s="17"/>
      <c r="F31" s="17"/>
      <c r="G31" s="17"/>
      <c r="H31" s="17"/>
      <c r="J31" s="30"/>
    </row>
    <row r="32" spans="1:16" ht="21" thickBot="1" x14ac:dyDescent="0.5">
      <c r="A32" s="5" t="s">
        <v>18</v>
      </c>
      <c r="B32" s="3">
        <v>4.9299999999999997E-2</v>
      </c>
      <c r="C32" s="4">
        <f>IF($I$10=1,(B32*($C$10*(1-$I$13))),(B32*$C$10))</f>
        <v>345.09999999999997</v>
      </c>
      <c r="D32" s="4">
        <v>25</v>
      </c>
      <c r="E32" s="17">
        <f>ROUND(C32/D32,0)</f>
        <v>14</v>
      </c>
      <c r="F32" s="22">
        <f>E32/E47</f>
        <v>4.2944785276073622E-2</v>
      </c>
      <c r="G32" s="22"/>
      <c r="H32" s="28">
        <f>ROUNDUP(E32/M32,0)</f>
        <v>2</v>
      </c>
      <c r="J32" s="29">
        <f>H32*M32</f>
        <v>16</v>
      </c>
      <c r="M32" s="1">
        <v>8</v>
      </c>
      <c r="O32" s="7">
        <f>(H32*M32)*D32</f>
        <v>400</v>
      </c>
      <c r="P32" s="36">
        <f>C32/D32</f>
        <v>13.803999999999998</v>
      </c>
    </row>
    <row r="33" spans="1:16" ht="21" thickBot="1" x14ac:dyDescent="0.5">
      <c r="A33" s="13" t="s">
        <v>4</v>
      </c>
      <c r="B33" s="3"/>
      <c r="C33" s="4"/>
      <c r="D33" s="4"/>
      <c r="E33" s="17"/>
      <c r="F33" s="17"/>
      <c r="G33" s="17"/>
      <c r="H33" s="17"/>
      <c r="J33" s="30"/>
    </row>
    <row r="34" spans="1:16" ht="21" thickBot="1" x14ac:dyDescent="0.5">
      <c r="A34" s="5" t="s">
        <v>6</v>
      </c>
      <c r="B34" s="3">
        <v>0.11119999999999999</v>
      </c>
      <c r="C34" s="4">
        <f>IF($I$10=1,(B34*($C$10*(1-$I$13))),(B34*$C$10))</f>
        <v>778.4</v>
      </c>
      <c r="D34" s="4">
        <v>25</v>
      </c>
      <c r="E34" s="17">
        <f>ROUND(C34/D34,0)</f>
        <v>31</v>
      </c>
      <c r="F34" s="22">
        <f>E34/E47</f>
        <v>9.5092024539877307E-2</v>
      </c>
      <c r="G34" s="22"/>
      <c r="H34" s="28">
        <f>ROUNDUP(E34/M34,0)</f>
        <v>4</v>
      </c>
      <c r="J34" s="29">
        <f>H34*M34</f>
        <v>32</v>
      </c>
      <c r="M34" s="1">
        <v>8</v>
      </c>
      <c r="O34" s="7">
        <f>(H34*M34)*D34</f>
        <v>800</v>
      </c>
      <c r="P34" s="36">
        <f>C34/D34</f>
        <v>31.135999999999999</v>
      </c>
    </row>
    <row r="35" spans="1:16" ht="21" thickBot="1" x14ac:dyDescent="0.5">
      <c r="A35" s="13" t="s">
        <v>4</v>
      </c>
      <c r="B35" s="3"/>
      <c r="C35" s="4"/>
      <c r="D35" s="4"/>
      <c r="E35" s="17"/>
      <c r="F35" s="17"/>
      <c r="G35" s="17"/>
      <c r="H35" s="17"/>
      <c r="J35" s="30"/>
    </row>
    <row r="36" spans="1:16" ht="21" thickBot="1" x14ac:dyDescent="0.5">
      <c r="A36" s="5" t="s">
        <v>11</v>
      </c>
      <c r="B36" s="3">
        <v>9.9299999999999999E-2</v>
      </c>
      <c r="C36" s="4">
        <f>IF($I$10=1,(B36*($C$10*(1-$I$13))),(B36*$C$10))</f>
        <v>695.1</v>
      </c>
      <c r="D36" s="4">
        <v>20</v>
      </c>
      <c r="E36" s="17">
        <f>ROUND(C36/D36,0)</f>
        <v>35</v>
      </c>
      <c r="F36" s="22">
        <f>E36/E47</f>
        <v>0.10736196319018405</v>
      </c>
      <c r="G36" s="22"/>
      <c r="H36" s="28">
        <f>ROUNDUP(E36/M36,0)</f>
        <v>5</v>
      </c>
      <c r="J36" s="29">
        <f>H36*M36</f>
        <v>40</v>
      </c>
      <c r="M36" s="1">
        <v>8</v>
      </c>
      <c r="O36" s="7">
        <f>(H36*M36)*D36</f>
        <v>800</v>
      </c>
      <c r="P36" s="36">
        <f>C36/D36</f>
        <v>34.755000000000003</v>
      </c>
    </row>
    <row r="37" spans="1:16" ht="21" thickBot="1" x14ac:dyDescent="0.5">
      <c r="A37" s="13" t="s">
        <v>4</v>
      </c>
      <c r="B37" s="3"/>
      <c r="C37" s="4"/>
      <c r="D37" s="4"/>
      <c r="E37" s="17"/>
      <c r="F37" s="17"/>
      <c r="G37" s="17"/>
      <c r="H37" s="17"/>
      <c r="J37" s="30"/>
    </row>
    <row r="38" spans="1:16" ht="21" thickBot="1" x14ac:dyDescent="0.5">
      <c r="A38" s="5" t="s">
        <v>13</v>
      </c>
      <c r="B38" s="3">
        <v>0.1033</v>
      </c>
      <c r="C38" s="4">
        <f>IF($I$10=1,(B38*($C$10*(1-$I$13))),(B38*$C$10))</f>
        <v>723.1</v>
      </c>
      <c r="D38" s="4">
        <v>20</v>
      </c>
      <c r="E38" s="17">
        <f>ROUND(C38/D38,0)</f>
        <v>36</v>
      </c>
      <c r="F38" s="22">
        <f>E38/E47</f>
        <v>0.11042944785276074</v>
      </c>
      <c r="G38" s="22"/>
      <c r="H38" s="28">
        <f>ROUNDUP(E38/M38,0)</f>
        <v>5</v>
      </c>
      <c r="J38" s="29">
        <f>H38*M38</f>
        <v>40</v>
      </c>
      <c r="M38" s="1">
        <v>8</v>
      </c>
      <c r="O38" s="7">
        <f>(H38*M38)*D38</f>
        <v>800</v>
      </c>
      <c r="P38" s="36">
        <f>C38/D38</f>
        <v>36.155000000000001</v>
      </c>
    </row>
    <row r="39" spans="1:16" ht="21" thickBot="1" x14ac:dyDescent="0.5">
      <c r="A39" s="13" t="s">
        <v>4</v>
      </c>
      <c r="B39" s="3"/>
      <c r="C39" s="4"/>
      <c r="D39" s="4"/>
      <c r="E39" s="17"/>
      <c r="F39" s="17"/>
      <c r="G39" s="17"/>
      <c r="H39" s="17"/>
      <c r="J39" s="30"/>
    </row>
    <row r="40" spans="1:16" ht="21" thickBot="1" x14ac:dyDescent="0.5">
      <c r="A40" s="5" t="s">
        <v>28</v>
      </c>
      <c r="B40" s="3">
        <v>0.1033</v>
      </c>
      <c r="C40" s="4">
        <f>IF($I$10=1,(B40*($C$10*(1-$I$13))),(B40*$C$10))</f>
        <v>723.1</v>
      </c>
      <c r="D40" s="4">
        <v>20</v>
      </c>
      <c r="E40" s="17">
        <f>ROUND(C40/D40,0)</f>
        <v>36</v>
      </c>
      <c r="F40" s="22">
        <f>E40/E47</f>
        <v>0.11042944785276074</v>
      </c>
      <c r="G40" s="22"/>
      <c r="H40" s="28">
        <f>ROUNDUP(E40/M40,0)</f>
        <v>3</v>
      </c>
      <c r="J40" s="29">
        <f>H40*M40</f>
        <v>36</v>
      </c>
      <c r="M40" s="1">
        <v>12</v>
      </c>
      <c r="O40" s="7">
        <f>(H40*M40)*D40</f>
        <v>720</v>
      </c>
      <c r="P40" s="36">
        <f>C40/D40</f>
        <v>36.155000000000001</v>
      </c>
    </row>
    <row r="41" spans="1:16" ht="21" thickBot="1" x14ac:dyDescent="0.5">
      <c r="A41" s="13" t="s">
        <v>4</v>
      </c>
      <c r="B41" s="3"/>
      <c r="C41" s="4"/>
      <c r="D41" s="4"/>
      <c r="E41" s="17"/>
      <c r="F41" s="17"/>
      <c r="G41" s="17"/>
      <c r="H41" s="17"/>
      <c r="J41" s="30"/>
    </row>
    <row r="42" spans="1:16" ht="21" thickBot="1" x14ac:dyDescent="0.5">
      <c r="A42" s="5" t="s">
        <v>19</v>
      </c>
      <c r="B42" s="3">
        <v>4.9399999999999999E-2</v>
      </c>
      <c r="C42" s="4">
        <f>IF($I$10=1,(B42*($C$10*(1-$I$13))),(B42*$C$10))</f>
        <v>345.8</v>
      </c>
      <c r="D42" s="4">
        <v>15</v>
      </c>
      <c r="E42" s="17">
        <f>ROUND(C42/D42,0)</f>
        <v>23</v>
      </c>
      <c r="F42" s="22">
        <f>E42/E47</f>
        <v>7.0552147239263799E-2</v>
      </c>
      <c r="G42" s="22"/>
      <c r="H42" s="28">
        <f>ROUNDUP(E42/M42,0)</f>
        <v>4</v>
      </c>
      <c r="J42" s="29">
        <f>H42*M42</f>
        <v>24</v>
      </c>
      <c r="M42" s="1">
        <v>6</v>
      </c>
      <c r="O42" s="7">
        <f>(H42*M42)*D42</f>
        <v>360</v>
      </c>
      <c r="P42" s="36">
        <f>C42/D42</f>
        <v>23.053333333333335</v>
      </c>
    </row>
    <row r="43" spans="1:16" ht="21" thickBot="1" x14ac:dyDescent="0.5">
      <c r="A43" s="13" t="s">
        <v>5</v>
      </c>
      <c r="B43" s="3"/>
      <c r="C43" s="4"/>
      <c r="D43" s="4"/>
      <c r="E43" s="17"/>
      <c r="F43" s="17"/>
      <c r="G43" s="17"/>
      <c r="H43" s="17"/>
      <c r="J43" s="30"/>
    </row>
    <row r="44" spans="1:16" ht="21" thickBot="1" x14ac:dyDescent="0.5">
      <c r="A44" s="5" t="s">
        <v>17</v>
      </c>
      <c r="B44" s="3">
        <v>0.1986</v>
      </c>
      <c r="C44" s="4">
        <f>IF($I$10=1,(B44*($C$10*(1-$I$13))),(B44*$C$10))</f>
        <v>1390.2</v>
      </c>
      <c r="D44" s="4">
        <v>15</v>
      </c>
      <c r="E44" s="17">
        <f>ROUND(C44/D44,0)</f>
        <v>93</v>
      </c>
      <c r="F44" s="22">
        <f>E44/E47</f>
        <v>0.28527607361963192</v>
      </c>
      <c r="G44" s="22"/>
      <c r="H44" s="28">
        <f>ROUNDUP(E44/M44,0)</f>
        <v>8</v>
      </c>
      <c r="J44" s="29">
        <f>H44*M44</f>
        <v>96</v>
      </c>
      <c r="M44" s="1">
        <v>12</v>
      </c>
      <c r="O44" s="7">
        <f>(H44*M44)*D44</f>
        <v>1440</v>
      </c>
      <c r="P44" s="36">
        <f>C44/D44</f>
        <v>92.68</v>
      </c>
    </row>
    <row r="45" spans="1:16" x14ac:dyDescent="0.45">
      <c r="A45" s="13" t="s">
        <v>20</v>
      </c>
      <c r="B45" s="3"/>
      <c r="C45" s="4"/>
      <c r="D45" s="4"/>
      <c r="E45" s="17"/>
      <c r="F45" s="17"/>
      <c r="G45" s="17"/>
      <c r="H45" s="17"/>
      <c r="J45" s="17"/>
      <c r="O45" s="7"/>
    </row>
    <row r="46" spans="1:16" ht="21" thickBot="1" x14ac:dyDescent="0.5">
      <c r="A46" s="2"/>
      <c r="B46" s="3"/>
      <c r="C46" s="4"/>
      <c r="D46" s="4"/>
      <c r="E46" s="17"/>
      <c r="F46" s="17"/>
      <c r="G46" s="17"/>
      <c r="H46" s="17"/>
      <c r="J46" s="17"/>
    </row>
    <row r="47" spans="1:16" ht="21" thickBot="1" x14ac:dyDescent="0.5">
      <c r="A47" s="5" t="s">
        <v>0</v>
      </c>
      <c r="B47" s="23">
        <f>SUM(B26:B45)</f>
        <v>0.97459999999999991</v>
      </c>
      <c r="C47" s="20">
        <f>SUM(C26:C45)</f>
        <v>6822.2000000000007</v>
      </c>
      <c r="D47" s="6" t="s">
        <v>0</v>
      </c>
      <c r="E47" s="10">
        <f>SUM(E26:E45)</f>
        <v>326</v>
      </c>
      <c r="F47" s="31">
        <f>SUM(F26:F45)</f>
        <v>1</v>
      </c>
      <c r="G47" s="32"/>
      <c r="H47" s="10">
        <f>SUM(H26:H45)</f>
        <v>47</v>
      </c>
      <c r="J47" s="10">
        <f>SUM(J26:J45)</f>
        <v>348</v>
      </c>
      <c r="O47" s="7">
        <f>SUM(O26:O46)</f>
        <v>7320</v>
      </c>
    </row>
    <row r="48" spans="1:16" x14ac:dyDescent="0.45">
      <c r="H48" s="18"/>
    </row>
    <row r="49" spans="1:3" ht="21" thickBot="1" x14ac:dyDescent="0.5"/>
    <row r="50" spans="1:3" ht="51.65" customHeight="1" thickBot="1" x14ac:dyDescent="0.65">
      <c r="A50" s="24" t="s">
        <v>21</v>
      </c>
      <c r="B50" s="19">
        <f>O47</f>
        <v>7320</v>
      </c>
      <c r="C50" s="7" t="s">
        <v>0</v>
      </c>
    </row>
    <row r="52" spans="1:3" x14ac:dyDescent="0.45">
      <c r="A52" s="5"/>
      <c r="B52" s="8"/>
      <c r="C52" s="8"/>
    </row>
    <row r="53" spans="1:3" x14ac:dyDescent="0.45">
      <c r="A53" s="9"/>
      <c r="B53" s="8"/>
      <c r="C53" s="8"/>
    </row>
    <row r="54" spans="1:3" x14ac:dyDescent="0.45">
      <c r="A54" s="9"/>
      <c r="B54" s="8"/>
      <c r="C54" s="8"/>
    </row>
  </sheetData>
  <mergeCells count="6">
    <mergeCell ref="B23:B24"/>
    <mergeCell ref="C23:C24"/>
    <mergeCell ref="D23:D24"/>
    <mergeCell ref="B2:G2"/>
    <mergeCell ref="B3:G3"/>
    <mergeCell ref="B4:G4"/>
  </mergeCells>
  <pageMargins left="0.25" right="0.25" top="0.5" bottom="0.5" header="0.3" footer="0.3"/>
  <pageSetup scale="42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S&amp;S Tool</vt:lpstr>
      <vt:lpstr>Sheet2</vt:lpstr>
      <vt:lpstr>'S&amp;S Tool'!Print_Area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sales7</dc:creator>
  <cp:lastModifiedBy>Mitch Franklin</cp:lastModifiedBy>
  <cp:lastPrinted>2013-07-12T16:52:04Z</cp:lastPrinted>
  <dcterms:created xsi:type="dcterms:W3CDTF">2013-07-01T21:34:32Z</dcterms:created>
  <dcterms:modified xsi:type="dcterms:W3CDTF">2022-06-10T15:47:09Z</dcterms:modified>
</cp:coreProperties>
</file>